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MMOBILIER BOOS CAP TERRAIN\FINANCEMENT\"/>
    </mc:Choice>
  </mc:AlternateContent>
  <bookViews>
    <workbookView xWindow="0" yWindow="0" windowWidth="23040" windowHeight="9405" activeTab="2"/>
  </bookViews>
  <sheets>
    <sheet name="cap equatec transmis CIC" sheetId="1" r:id="rId1"/>
    <sheet name="enveloppe financement" sheetId="2" r:id="rId2"/>
    <sheet name="enveloppe 10-2016 revisé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4" i="3"/>
  <c r="C9" i="3"/>
  <c r="D18" i="3" l="1"/>
  <c r="E16" i="3"/>
  <c r="C10" i="3"/>
  <c r="F5" i="2"/>
  <c r="F12" i="2"/>
  <c r="C9" i="2" l="1"/>
  <c r="C8" i="2"/>
  <c r="C12" i="2" s="1"/>
  <c r="C16" i="2" s="1"/>
  <c r="C13" i="1" l="1"/>
  <c r="F10" i="1"/>
  <c r="C10" i="1"/>
  <c r="D10" i="1" s="1"/>
  <c r="B10" i="1"/>
  <c r="F9" i="1"/>
  <c r="D9" i="1"/>
  <c r="C9" i="1"/>
  <c r="B9" i="1"/>
  <c r="C8" i="1"/>
  <c r="G7" i="1"/>
  <c r="H7" i="1" s="1"/>
  <c r="I7" i="1" s="1"/>
  <c r="D7" i="1"/>
  <c r="G6" i="1"/>
  <c r="H6" i="1" s="1"/>
  <c r="D6" i="1"/>
  <c r="G5" i="1"/>
  <c r="H5" i="1" s="1"/>
  <c r="D5" i="1"/>
  <c r="G4" i="1"/>
  <c r="H4" i="1" s="1"/>
  <c r="D4" i="1"/>
  <c r="H9" i="1" l="1"/>
  <c r="I9" i="1" s="1"/>
  <c r="I5" i="1"/>
  <c r="I4" i="1"/>
  <c r="H8" i="1"/>
  <c r="H10" i="1"/>
  <c r="I10" i="1" s="1"/>
  <c r="I6" i="1"/>
  <c r="G8" i="1"/>
  <c r="C12" i="1"/>
  <c r="H16" i="1" l="1"/>
  <c r="H12" i="1"/>
  <c r="H13" i="1"/>
  <c r="C16" i="1"/>
</calcChain>
</file>

<file path=xl/sharedStrings.xml><?xml version="1.0" encoding="utf-8"?>
<sst xmlns="http://schemas.openxmlformats.org/spreadsheetml/2006/main" count="77" uniqueCount="46">
  <si>
    <t>offre initiale</t>
  </si>
  <si>
    <t xml:space="preserve"> </t>
  </si>
  <si>
    <t>MARCHE NEGOCIE</t>
  </si>
  <si>
    <t>m2</t>
  </si>
  <si>
    <t>€/M2</t>
  </si>
  <si>
    <t>coût m2</t>
  </si>
  <si>
    <t>total (environ - 7 %)</t>
  </si>
  <si>
    <t>terrain</t>
  </si>
  <si>
    <t>voiries lourdes</t>
  </si>
  <si>
    <t>Bâtiment de production, stock, loc soc</t>
  </si>
  <si>
    <t>bureaux livrés finis cloisonnés</t>
  </si>
  <si>
    <t>coût m2 bâtiment avec voirie lourde</t>
  </si>
  <si>
    <t>ccoût m2 bâtiment hors voirie</t>
  </si>
  <si>
    <t>taxe raccordement</t>
  </si>
  <si>
    <t>taxe acte notarié</t>
  </si>
  <si>
    <t xml:space="preserve">coût de commercialisation sur Terrain + bâti </t>
  </si>
  <si>
    <t>?</t>
  </si>
  <si>
    <t>garantie hypothècaire</t>
  </si>
  <si>
    <t>total avec coût de commercialisation</t>
  </si>
  <si>
    <t>frais divers</t>
  </si>
  <si>
    <t xml:space="preserve">rédaction bail </t>
  </si>
  <si>
    <t>si banque crédit classique</t>
  </si>
  <si>
    <t>frais de dossier</t>
  </si>
  <si>
    <t xml:space="preserve">enveloppe terrain + construction complète </t>
  </si>
  <si>
    <t>à confirmer cic</t>
  </si>
  <si>
    <t>frais dossier emprunt bancaire</t>
  </si>
  <si>
    <t>garantie hypothècaire sur envel. Financée</t>
  </si>
  <si>
    <t>montant travaux financé par AUDITECH</t>
  </si>
  <si>
    <t>Montant à financer par ZETA SAS</t>
  </si>
  <si>
    <t>apport Zeta SAS</t>
  </si>
  <si>
    <t>montant hors financement</t>
  </si>
  <si>
    <t>Total du projet</t>
  </si>
  <si>
    <t>MONTANT HT</t>
  </si>
  <si>
    <t>TAUX</t>
  </si>
  <si>
    <t xml:space="preserve">Désignation </t>
  </si>
  <si>
    <t>enveloppe Globale Provisionnée à financer</t>
  </si>
  <si>
    <t>AUDITECH INNOVATIONS - ZETA SAS</t>
  </si>
  <si>
    <t xml:space="preserve">clôture </t>
  </si>
  <si>
    <t>plus 10-10-2016</t>
  </si>
  <si>
    <t>cloture</t>
  </si>
  <si>
    <t>plus value 150  k€ moins value 80 k€ 10-10-2016</t>
  </si>
  <si>
    <t>apport prêt helios SAS</t>
  </si>
  <si>
    <t>apport prêt Roussel</t>
  </si>
  <si>
    <t>montant travaux aménagement financé par AUDITECH</t>
  </si>
  <si>
    <t>enveloppe taxe acte notarié</t>
  </si>
  <si>
    <t>montant hors financement 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</si>
</sst>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00%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164" fontId="0" fillId="0" borderId="1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3" borderId="0" xfId="0" applyFill="1"/>
    <xf numFmtId="9" fontId="0" fillId="3" borderId="0" xfId="0" applyNumberFormat="1" applyFill="1"/>
    <xf numFmtId="3" fontId="0" fillId="3" borderId="0" xfId="0" applyNumberFormat="1" applyFill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0" fillId="5" borderId="0" xfId="0" applyFill="1"/>
    <xf numFmtId="14" fontId="1" fillId="5" borderId="0" xfId="0" applyNumberFormat="1" applyFont="1" applyFill="1"/>
    <xf numFmtId="0" fontId="1" fillId="5" borderId="0" xfId="0" applyFont="1" applyFill="1"/>
    <xf numFmtId="0" fontId="0" fillId="5" borderId="1" xfId="0" applyFill="1" applyBorder="1"/>
    <xf numFmtId="9" fontId="0" fillId="5" borderId="1" xfId="0" applyNumberFormat="1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165" fontId="0" fillId="5" borderId="0" xfId="0" applyNumberFormat="1" applyFill="1" applyBorder="1"/>
    <xf numFmtId="2" fontId="0" fillId="5" borderId="0" xfId="0" applyNumberFormat="1" applyFill="1" applyBorder="1"/>
    <xf numFmtId="0" fontId="0" fillId="5" borderId="0" xfId="0" applyFill="1" applyBorder="1"/>
    <xf numFmtId="9" fontId="0" fillId="5" borderId="0" xfId="0" applyNumberFormat="1" applyFill="1"/>
    <xf numFmtId="3" fontId="0" fillId="5" borderId="0" xfId="0" applyNumberFormat="1" applyFill="1"/>
    <xf numFmtId="1" fontId="0" fillId="0" borderId="0" xfId="0" applyNumberFormat="1"/>
    <xf numFmtId="1" fontId="0" fillId="4" borderId="0" xfId="0" applyNumberFormat="1" applyFill="1"/>
    <xf numFmtId="0" fontId="0" fillId="4" borderId="1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10" fontId="0" fillId="4" borderId="1" xfId="0" applyNumberFormat="1" applyFill="1" applyBorder="1"/>
    <xf numFmtId="1" fontId="0" fillId="4" borderId="1" xfId="1" applyNumberFormat="1" applyFont="1" applyFill="1" applyBorder="1"/>
    <xf numFmtId="0" fontId="3" fillId="4" borderId="1" xfId="0" applyFont="1" applyFill="1" applyBorder="1"/>
    <xf numFmtId="1" fontId="3" fillId="4" borderId="1" xfId="0" applyNumberFormat="1" applyFont="1" applyFill="1" applyBorder="1"/>
    <xf numFmtId="14" fontId="0" fillId="4" borderId="0" xfId="0" applyNumberFormat="1" applyFill="1"/>
    <xf numFmtId="0" fontId="0" fillId="6" borderId="0" xfId="0" applyFill="1"/>
    <xf numFmtId="1" fontId="0" fillId="6" borderId="0" xfId="0" applyNumberFormat="1" applyFill="1"/>
    <xf numFmtId="0" fontId="0" fillId="2" borderId="2" xfId="0" applyFont="1" applyFill="1" applyBorder="1"/>
    <xf numFmtId="0" fontId="0" fillId="2" borderId="3" xfId="0" applyFont="1" applyFill="1" applyBorder="1"/>
    <xf numFmtId="1" fontId="0" fillId="2" borderId="4" xfId="0" applyNumberFormat="1" applyFont="1" applyFill="1" applyBorder="1"/>
    <xf numFmtId="0" fontId="1" fillId="4" borderId="0" xfId="0" applyFont="1" applyFill="1"/>
    <xf numFmtId="1" fontId="1" fillId="4" borderId="0" xfId="0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B3DC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1" sqref="A11:C16"/>
    </sheetView>
  </sheetViews>
  <sheetFormatPr baseColWidth="10" defaultRowHeight="15" x14ac:dyDescent="0.25"/>
  <cols>
    <col min="1" max="1" width="41" customWidth="1"/>
    <col min="4" max="4" width="11.5703125" customWidth="1"/>
    <col min="5" max="5" width="1.140625" customWidth="1"/>
    <col min="8" max="8" width="17.140625" bestFit="1" customWidth="1"/>
  </cols>
  <sheetData>
    <row r="1" spans="1:9" x14ac:dyDescent="0.25">
      <c r="A1" s="1">
        <v>42583</v>
      </c>
      <c r="F1" s="17"/>
      <c r="G1" s="17"/>
      <c r="H1" s="17"/>
      <c r="I1" s="17"/>
    </row>
    <row r="2" spans="1:9" x14ac:dyDescent="0.25">
      <c r="A2" t="s">
        <v>0</v>
      </c>
      <c r="E2" t="s">
        <v>1</v>
      </c>
      <c r="F2" s="18">
        <v>42608</v>
      </c>
      <c r="G2" s="19" t="s">
        <v>2</v>
      </c>
      <c r="H2" s="19"/>
      <c r="I2" s="19"/>
    </row>
    <row r="3" spans="1:9" x14ac:dyDescent="0.25">
      <c r="A3" s="2"/>
      <c r="B3" s="2" t="s">
        <v>3</v>
      </c>
      <c r="C3" s="2" t="s">
        <v>4</v>
      </c>
      <c r="D3" s="2" t="s">
        <v>5</v>
      </c>
      <c r="F3" s="20" t="s">
        <v>3</v>
      </c>
      <c r="G3" s="21">
        <v>7.0000000000000007E-2</v>
      </c>
      <c r="H3" s="20" t="s">
        <v>6</v>
      </c>
      <c r="I3" s="20" t="s">
        <v>5</v>
      </c>
    </row>
    <row r="4" spans="1:9" x14ac:dyDescent="0.25">
      <c r="A4" s="2" t="s">
        <v>7</v>
      </c>
      <c r="B4" s="2">
        <v>4955</v>
      </c>
      <c r="C4" s="2">
        <v>225000</v>
      </c>
      <c r="D4" s="3">
        <f>C4/B4</f>
        <v>45.408678102926338</v>
      </c>
      <c r="E4" t="s">
        <v>1</v>
      </c>
      <c r="F4" s="20">
        <v>4955</v>
      </c>
      <c r="G4" s="20">
        <f>C4*$G$3</f>
        <v>15750.000000000002</v>
      </c>
      <c r="H4" s="20">
        <f>C4-G4</f>
        <v>209250</v>
      </c>
      <c r="I4" s="22">
        <f>H4/F4</f>
        <v>42.230070635721496</v>
      </c>
    </row>
    <row r="5" spans="1:9" x14ac:dyDescent="0.25">
      <c r="A5" s="2" t="s">
        <v>8</v>
      </c>
      <c r="B5" s="2">
        <v>2200</v>
      </c>
      <c r="C5" s="2">
        <v>170500</v>
      </c>
      <c r="D5" s="3">
        <f t="shared" ref="D5:D7" si="0">C5/B5</f>
        <v>77.5</v>
      </c>
      <c r="E5" t="s">
        <v>1</v>
      </c>
      <c r="F5" s="20">
        <v>2200</v>
      </c>
      <c r="G5" s="20">
        <f t="shared" ref="G5:G7" si="1">C5*$G$3</f>
        <v>11935.000000000002</v>
      </c>
      <c r="H5" s="20">
        <f t="shared" ref="H5:H7" si="2">C5-G5</f>
        <v>158565</v>
      </c>
      <c r="I5" s="22">
        <f t="shared" ref="I5:I7" si="3">H5/F5</f>
        <v>72.075000000000003</v>
      </c>
    </row>
    <row r="6" spans="1:9" x14ac:dyDescent="0.25">
      <c r="A6" s="2" t="s">
        <v>9</v>
      </c>
      <c r="B6" s="2">
        <v>1120</v>
      </c>
      <c r="C6" s="4">
        <v>945000</v>
      </c>
      <c r="D6" s="3">
        <f t="shared" si="0"/>
        <v>843.75</v>
      </c>
      <c r="F6" s="20">
        <v>1120</v>
      </c>
      <c r="G6" s="20">
        <f t="shared" si="1"/>
        <v>66150</v>
      </c>
      <c r="H6" s="20">
        <f t="shared" si="2"/>
        <v>878850</v>
      </c>
      <c r="I6" s="22">
        <f t="shared" si="3"/>
        <v>784.6875</v>
      </c>
    </row>
    <row r="7" spans="1:9" x14ac:dyDescent="0.25">
      <c r="A7" s="2" t="s">
        <v>10</v>
      </c>
      <c r="B7" s="2">
        <v>450</v>
      </c>
      <c r="C7" s="4">
        <v>570000</v>
      </c>
      <c r="D7" s="3">
        <f t="shared" si="0"/>
        <v>1266.6666666666667</v>
      </c>
      <c r="F7" s="20">
        <v>450</v>
      </c>
      <c r="G7" s="20">
        <f t="shared" si="1"/>
        <v>39900.000000000007</v>
      </c>
      <c r="H7" s="20">
        <f t="shared" si="2"/>
        <v>530100</v>
      </c>
      <c r="I7" s="22">
        <f t="shared" si="3"/>
        <v>1178</v>
      </c>
    </row>
    <row r="8" spans="1:9" x14ac:dyDescent="0.25">
      <c r="A8" s="2"/>
      <c r="B8" s="2"/>
      <c r="C8" s="2">
        <f>SUM(C4:C7)</f>
        <v>1910500</v>
      </c>
      <c r="D8" s="3"/>
      <c r="F8" s="20"/>
      <c r="G8" s="20">
        <f>SUM(G4:G7)</f>
        <v>133735</v>
      </c>
      <c r="H8" s="20">
        <f>SUM(H4:H7)</f>
        <v>1776765</v>
      </c>
      <c r="I8" s="22" t="s">
        <v>1</v>
      </c>
    </row>
    <row r="9" spans="1:9" x14ac:dyDescent="0.25">
      <c r="A9" s="5" t="s">
        <v>11</v>
      </c>
      <c r="B9" s="5">
        <f>B6+B7</f>
        <v>1570</v>
      </c>
      <c r="C9" s="6">
        <f>C6+C7+C5</f>
        <v>1685500</v>
      </c>
      <c r="D9" s="7">
        <f>C9/B9</f>
        <v>1073.5668789808917</v>
      </c>
      <c r="E9" t="s">
        <v>1</v>
      </c>
      <c r="F9" s="20">
        <f>F6+F7</f>
        <v>1570</v>
      </c>
      <c r="G9" s="20" t="s">
        <v>1</v>
      </c>
      <c r="H9" s="20">
        <f>H5+H6+H7</f>
        <v>1567515</v>
      </c>
      <c r="I9" s="22">
        <f>H9/F9</f>
        <v>998.41719745222929</v>
      </c>
    </row>
    <row r="10" spans="1:9" x14ac:dyDescent="0.25">
      <c r="A10" s="5" t="s">
        <v>12</v>
      </c>
      <c r="B10" s="5">
        <f>B7+B6</f>
        <v>1570</v>
      </c>
      <c r="C10" s="6">
        <f>C6+C7</f>
        <v>1515000</v>
      </c>
      <c r="D10" s="7">
        <f>C10/B10</f>
        <v>964.96815286624201</v>
      </c>
      <c r="E10" t="s">
        <v>1</v>
      </c>
      <c r="F10" s="20">
        <f>F7+F6</f>
        <v>1570</v>
      </c>
      <c r="G10" s="20" t="s">
        <v>1</v>
      </c>
      <c r="H10" s="20">
        <f>H6+H7</f>
        <v>1408950</v>
      </c>
      <c r="I10" s="22">
        <f>H10/F10</f>
        <v>897.42038216560513</v>
      </c>
    </row>
    <row r="11" spans="1:9" x14ac:dyDescent="0.25">
      <c r="A11" s="2" t="s">
        <v>13</v>
      </c>
      <c r="B11" s="2"/>
      <c r="C11" s="2">
        <v>47542.8</v>
      </c>
      <c r="D11" s="2"/>
      <c r="F11" s="17"/>
      <c r="G11" s="20"/>
      <c r="H11" s="20">
        <v>47542.8</v>
      </c>
      <c r="I11" s="20"/>
    </row>
    <row r="12" spans="1:9" x14ac:dyDescent="0.25">
      <c r="A12" s="2" t="s">
        <v>14</v>
      </c>
      <c r="B12" s="8">
        <v>7.1500000000000001E-3</v>
      </c>
      <c r="C12" s="2">
        <f>C8*B12</f>
        <v>13660.075000000001</v>
      </c>
      <c r="D12" s="2" t="s">
        <v>1</v>
      </c>
      <c r="F12" s="17"/>
      <c r="G12" s="23">
        <v>7.1500000000000001E-3</v>
      </c>
      <c r="H12" s="22">
        <f>H8*G12</f>
        <v>12703.86975</v>
      </c>
      <c r="I12" s="22" t="s">
        <v>1</v>
      </c>
    </row>
    <row r="13" spans="1:9" x14ac:dyDescent="0.25">
      <c r="A13" s="9" t="s">
        <v>15</v>
      </c>
      <c r="B13" s="10">
        <v>0.05</v>
      </c>
      <c r="C13" s="9">
        <f>C8*B13</f>
        <v>95525</v>
      </c>
      <c r="D13" s="9"/>
      <c r="F13" s="17" t="s">
        <v>16</v>
      </c>
      <c r="G13" s="24">
        <v>2.5000000000000001E-2</v>
      </c>
      <c r="H13" s="25">
        <f>H8*G13</f>
        <v>44419.125</v>
      </c>
      <c r="I13" s="25"/>
    </row>
    <row r="14" spans="1:9" x14ac:dyDescent="0.25">
      <c r="A14" s="9"/>
      <c r="B14" s="10"/>
      <c r="C14" s="9"/>
      <c r="D14" s="9"/>
      <c r="F14" s="17"/>
      <c r="G14" s="24"/>
      <c r="H14" s="26"/>
      <c r="I14" s="26"/>
    </row>
    <row r="15" spans="1:9" x14ac:dyDescent="0.25">
      <c r="A15" t="s">
        <v>17</v>
      </c>
      <c r="F15" s="17"/>
      <c r="G15" s="17"/>
      <c r="H15" s="17">
        <v>28000</v>
      </c>
      <c r="I15" s="17"/>
    </row>
    <row r="16" spans="1:9" x14ac:dyDescent="0.25">
      <c r="A16" s="11" t="s">
        <v>18</v>
      </c>
      <c r="B16" s="12"/>
      <c r="C16" s="13">
        <f ca="1">SUM(C11:C24)+C8</f>
        <v>2067856.625</v>
      </c>
      <c r="D16" s="11"/>
      <c r="F16" s="17"/>
      <c r="G16" s="27"/>
      <c r="H16" s="28">
        <f>H8+H11+H12+H13+H15</f>
        <v>1909430.7947500001</v>
      </c>
      <c r="I16" s="17"/>
    </row>
    <row r="17" spans="1:9" x14ac:dyDescent="0.25">
      <c r="A17" s="14" t="s">
        <v>19</v>
      </c>
      <c r="B17" s="15"/>
      <c r="C17" s="16"/>
      <c r="D17" s="14"/>
      <c r="E17" s="14"/>
      <c r="F17" s="17" t="s">
        <v>1</v>
      </c>
      <c r="G17" s="17"/>
      <c r="H17" s="17"/>
      <c r="I17" s="17"/>
    </row>
    <row r="18" spans="1:9" x14ac:dyDescent="0.25">
      <c r="A18" s="14" t="s">
        <v>20</v>
      </c>
      <c r="B18" s="15"/>
      <c r="C18" s="16"/>
      <c r="D18" s="14"/>
      <c r="E18" s="14"/>
      <c r="F18" s="17"/>
      <c r="G18" s="17"/>
      <c r="H18" s="17"/>
      <c r="I18" s="17"/>
    </row>
    <row r="19" spans="1:9" x14ac:dyDescent="0.25">
      <c r="A19" s="14" t="s">
        <v>21</v>
      </c>
      <c r="B19" s="15"/>
      <c r="C19" s="16"/>
      <c r="D19" s="14"/>
      <c r="E19" s="14"/>
      <c r="F19" s="17"/>
      <c r="G19" s="17"/>
      <c r="H19" s="17"/>
      <c r="I19" s="17"/>
    </row>
    <row r="20" spans="1:9" x14ac:dyDescent="0.25">
      <c r="A20" s="14" t="s">
        <v>22</v>
      </c>
      <c r="B20" s="15"/>
      <c r="C20" s="16"/>
      <c r="D20" s="14"/>
      <c r="E20" s="14"/>
      <c r="F20" s="17"/>
      <c r="G20" s="17"/>
      <c r="H20" s="17"/>
      <c r="I20" s="17"/>
    </row>
    <row r="21" spans="1:9" x14ac:dyDescent="0.25">
      <c r="A21" s="14" t="s">
        <v>1</v>
      </c>
      <c r="B21" s="15"/>
      <c r="C21" s="16"/>
      <c r="D21" s="14"/>
      <c r="E21" s="14"/>
      <c r="F21" s="17"/>
      <c r="G21" s="17"/>
      <c r="H21" s="17"/>
      <c r="I21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30" sqref="D30"/>
    </sheetView>
  </sheetViews>
  <sheetFormatPr baseColWidth="10" defaultRowHeight="15" x14ac:dyDescent="0.25"/>
  <cols>
    <col min="1" max="1" width="36.5703125" bestFit="1" customWidth="1"/>
    <col min="2" max="2" width="13.140625" bestFit="1" customWidth="1"/>
    <col min="3" max="3" width="12.85546875" style="29" bestFit="1" customWidth="1"/>
  </cols>
  <sheetData>
    <row r="1" spans="1:6" x14ac:dyDescent="0.25">
      <c r="A1" t="s">
        <v>36</v>
      </c>
    </row>
    <row r="2" spans="1:6" x14ac:dyDescent="0.25">
      <c r="A2" s="38">
        <v>42642</v>
      </c>
      <c r="B2" s="14"/>
      <c r="C2" s="30"/>
    </row>
    <row r="3" spans="1:6" x14ac:dyDescent="0.25">
      <c r="A3" s="14"/>
      <c r="B3" s="14"/>
      <c r="C3" s="30"/>
    </row>
    <row r="4" spans="1:6" x14ac:dyDescent="0.25">
      <c r="A4" s="36" t="s">
        <v>34</v>
      </c>
      <c r="B4" s="36" t="s">
        <v>33</v>
      </c>
      <c r="C4" s="37" t="s">
        <v>32</v>
      </c>
      <c r="D4" t="s">
        <v>38</v>
      </c>
      <c r="E4" t="s">
        <v>39</v>
      </c>
    </row>
    <row r="5" spans="1:6" x14ac:dyDescent="0.25">
      <c r="A5" s="31" t="s">
        <v>23</v>
      </c>
      <c r="B5" s="31"/>
      <c r="C5" s="32">
        <v>1770000</v>
      </c>
      <c r="D5">
        <v>70000</v>
      </c>
      <c r="E5">
        <v>12000</v>
      </c>
      <c r="F5" s="29">
        <f>C5+D5+E5+C7</f>
        <v>1899542</v>
      </c>
    </row>
    <row r="6" spans="1:6" x14ac:dyDescent="0.25">
      <c r="A6" s="31"/>
      <c r="B6" s="31"/>
      <c r="C6" s="32"/>
    </row>
    <row r="7" spans="1:6" x14ac:dyDescent="0.25">
      <c r="A7" s="31" t="s">
        <v>13</v>
      </c>
      <c r="B7" s="31"/>
      <c r="C7" s="32">
        <v>47542</v>
      </c>
    </row>
    <row r="8" spans="1:6" x14ac:dyDescent="0.25">
      <c r="A8" s="31" t="s">
        <v>14</v>
      </c>
      <c r="B8" s="33">
        <v>7.1500000000000001E-3</v>
      </c>
      <c r="C8" s="32">
        <f>C5*B8</f>
        <v>12655.5</v>
      </c>
    </row>
    <row r="9" spans="1:6" x14ac:dyDescent="0.25">
      <c r="A9" s="31" t="s">
        <v>15</v>
      </c>
      <c r="B9" s="34">
        <v>2.5000000000000001E-2</v>
      </c>
      <c r="C9" s="35">
        <f>C5*B9</f>
        <v>44250</v>
      </c>
      <c r="F9">
        <v>42250</v>
      </c>
    </row>
    <row r="10" spans="1:6" x14ac:dyDescent="0.25">
      <c r="A10" s="31" t="s">
        <v>26</v>
      </c>
      <c r="B10" s="31" t="s">
        <v>24</v>
      </c>
      <c r="C10" s="32">
        <v>20000</v>
      </c>
    </row>
    <row r="11" spans="1:6" x14ac:dyDescent="0.25">
      <c r="A11" s="31" t="s">
        <v>25</v>
      </c>
      <c r="B11" s="31" t="s">
        <v>24</v>
      </c>
      <c r="C11" s="32"/>
    </row>
    <row r="12" spans="1:6" x14ac:dyDescent="0.25">
      <c r="A12" s="39" t="s">
        <v>31</v>
      </c>
      <c r="B12" s="39"/>
      <c r="C12" s="40">
        <f>SUM(C5:C11)</f>
        <v>1894447.5</v>
      </c>
      <c r="F12" s="29">
        <f>F9+F5</f>
        <v>1941792</v>
      </c>
    </row>
    <row r="13" spans="1:6" x14ac:dyDescent="0.25">
      <c r="A13" s="36" t="s">
        <v>30</v>
      </c>
      <c r="B13" s="31"/>
      <c r="C13" s="32"/>
    </row>
    <row r="14" spans="1:6" x14ac:dyDescent="0.25">
      <c r="A14" s="31" t="s">
        <v>29</v>
      </c>
      <c r="B14" s="31"/>
      <c r="C14" s="32">
        <v>-300000</v>
      </c>
    </row>
    <row r="15" spans="1:6" ht="15.75" thickBot="1" x14ac:dyDescent="0.3">
      <c r="A15" s="31" t="s">
        <v>27</v>
      </c>
      <c r="B15" s="31"/>
      <c r="C15" s="32">
        <v>-300000</v>
      </c>
    </row>
    <row r="16" spans="1:6" ht="15.75" thickBot="1" x14ac:dyDescent="0.3">
      <c r="A16" s="41" t="s">
        <v>28</v>
      </c>
      <c r="B16" s="42"/>
      <c r="C16" s="43">
        <f>SUM(C12:C15)</f>
        <v>1294447.5</v>
      </c>
    </row>
    <row r="17" spans="1:3" x14ac:dyDescent="0.25">
      <c r="A17" s="44" t="s">
        <v>35</v>
      </c>
      <c r="B17" s="44"/>
      <c r="C17" s="45">
        <v>1300000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A4" sqref="A4:C20"/>
    </sheetView>
  </sheetViews>
  <sheetFormatPr baseColWidth="10" defaultRowHeight="15" x14ac:dyDescent="0.25"/>
  <cols>
    <col min="1" max="1" width="36.5703125" bestFit="1" customWidth="1"/>
    <col min="2" max="2" width="17.28515625" customWidth="1"/>
    <col min="3" max="3" width="12.85546875" style="29" bestFit="1" customWidth="1"/>
  </cols>
  <sheetData>
    <row r="1" spans="1:5" x14ac:dyDescent="0.25">
      <c r="A1" t="s">
        <v>36</v>
      </c>
    </row>
    <row r="2" spans="1:5" x14ac:dyDescent="0.25">
      <c r="A2" s="38">
        <v>42667</v>
      </c>
      <c r="B2" s="14"/>
      <c r="C2" s="30"/>
    </row>
    <row r="3" spans="1:5" x14ac:dyDescent="0.25">
      <c r="A3" s="14"/>
      <c r="B3" s="14"/>
      <c r="C3" s="30"/>
    </row>
    <row r="4" spans="1:5" x14ac:dyDescent="0.25">
      <c r="A4" s="36" t="s">
        <v>34</v>
      </c>
      <c r="B4" s="36" t="s">
        <v>33</v>
      </c>
      <c r="C4" s="37" t="s">
        <v>32</v>
      </c>
    </row>
    <row r="5" spans="1:5" x14ac:dyDescent="0.25">
      <c r="A5" s="31" t="s">
        <v>23</v>
      </c>
      <c r="B5" s="31"/>
      <c r="C5" s="32">
        <v>1770000</v>
      </c>
    </row>
    <row r="6" spans="1:5" x14ac:dyDescent="0.25">
      <c r="A6" s="31" t="s">
        <v>40</v>
      </c>
      <c r="B6" s="31"/>
      <c r="C6" s="32">
        <v>70000</v>
      </c>
    </row>
    <row r="7" spans="1:5" x14ac:dyDescent="0.25">
      <c r="A7" s="31" t="s">
        <v>37</v>
      </c>
      <c r="B7" s="31"/>
      <c r="C7" s="32">
        <v>14000</v>
      </c>
    </row>
    <row r="8" spans="1:5" x14ac:dyDescent="0.25">
      <c r="A8" s="31" t="s">
        <v>13</v>
      </c>
      <c r="B8" s="31"/>
      <c r="C8" s="32">
        <v>47542</v>
      </c>
    </row>
    <row r="9" spans="1:5" x14ac:dyDescent="0.25">
      <c r="A9" s="31"/>
      <c r="B9" s="31"/>
      <c r="C9" s="32">
        <f>SUM(C5:C8)</f>
        <v>1901542</v>
      </c>
    </row>
    <row r="10" spans="1:5" x14ac:dyDescent="0.25">
      <c r="A10" s="31" t="s">
        <v>44</v>
      </c>
      <c r="B10" s="33">
        <v>7.1500000000000001E-3</v>
      </c>
      <c r="C10" s="32">
        <f>((C5+C6+C7+C8)+C18)*B10</f>
        <v>11451.025299999999</v>
      </c>
    </row>
    <row r="11" spans="1:5" x14ac:dyDescent="0.25">
      <c r="A11" s="31" t="s">
        <v>15</v>
      </c>
      <c r="B11" s="34">
        <v>2.5000000000000001E-2</v>
      </c>
      <c r="C11" s="35">
        <v>44250</v>
      </c>
      <c r="D11" s="29"/>
      <c r="E11" s="29"/>
    </row>
    <row r="12" spans="1:5" x14ac:dyDescent="0.25">
      <c r="A12" s="31" t="s">
        <v>26</v>
      </c>
      <c r="B12" s="31" t="s">
        <v>24</v>
      </c>
      <c r="C12" s="32">
        <v>16000</v>
      </c>
    </row>
    <row r="13" spans="1:5" x14ac:dyDescent="0.25">
      <c r="A13" s="31" t="s">
        <v>25</v>
      </c>
      <c r="B13" s="31" t="s">
        <v>24</v>
      </c>
      <c r="C13" s="32">
        <v>1500</v>
      </c>
    </row>
    <row r="14" spans="1:5" x14ac:dyDescent="0.25">
      <c r="A14" s="39" t="s">
        <v>31</v>
      </c>
      <c r="B14" s="39"/>
      <c r="C14" s="40">
        <f>SUM(C9:C13)</f>
        <v>1974743.0253000001</v>
      </c>
      <c r="D14" s="29"/>
    </row>
    <row r="15" spans="1:5" x14ac:dyDescent="0.25">
      <c r="A15" s="36" t="s">
        <v>45</v>
      </c>
      <c r="B15" s="31"/>
      <c r="C15" s="32"/>
    </row>
    <row r="16" spans="1:5" x14ac:dyDescent="0.25">
      <c r="A16" s="31" t="s">
        <v>41</v>
      </c>
      <c r="B16" s="31"/>
      <c r="C16" s="32">
        <v>-275000</v>
      </c>
      <c r="D16">
        <v>135000</v>
      </c>
      <c r="E16" s="29">
        <f>C16+D16</f>
        <v>-140000</v>
      </c>
    </row>
    <row r="17" spans="1:5" x14ac:dyDescent="0.25">
      <c r="A17" s="31" t="s">
        <v>42</v>
      </c>
      <c r="B17" s="31"/>
      <c r="C17" s="32">
        <v>-100000</v>
      </c>
      <c r="E17" s="29"/>
    </row>
    <row r="18" spans="1:5" ht="37.15" customHeight="1" thickBot="1" x14ac:dyDescent="0.3">
      <c r="A18" s="31" t="s">
        <v>43</v>
      </c>
      <c r="B18" s="31"/>
      <c r="C18" s="32">
        <v>-300000</v>
      </c>
      <c r="D18" s="29">
        <f>C18+C17+C16</f>
        <v>-675000</v>
      </c>
    </row>
    <row r="19" spans="1:5" ht="15.75" thickBot="1" x14ac:dyDescent="0.3">
      <c r="A19" s="41" t="s">
        <v>28</v>
      </c>
      <c r="B19" s="42"/>
      <c r="C19" s="43">
        <f>SUM(C14:C18)</f>
        <v>1299743.0253000001</v>
      </c>
    </row>
    <row r="20" spans="1:5" x14ac:dyDescent="0.25">
      <c r="A20" s="44" t="s">
        <v>35</v>
      </c>
      <c r="B20" s="44"/>
      <c r="C20" s="45">
        <v>1300000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cap equatec transmis CIC</vt:lpstr>
      <vt:lpstr>enveloppe financement</vt:lpstr>
      <vt:lpstr>enveloppe 10-2016 revisé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dcterms:created xsi:type="dcterms:W3CDTF">2016-08-26T15:16:30Z</dcterms:created>
  <dcterms:modified xsi:type="dcterms:W3CDTF">2017-04-19T17:38:17Z</dcterms:modified>
</cp:coreProperties>
</file>